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530" yWindow="810" windowWidth="20175" windowHeight="12840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U32" i="1" l="1"/>
  <c r="B35" i="1" l="1"/>
  <c r="B34" i="1" l="1"/>
  <c r="P29" i="1"/>
  <c r="P25" i="1"/>
  <c r="P21" i="1"/>
  <c r="P17" i="1"/>
  <c r="P13" i="1"/>
  <c r="P23" i="1"/>
  <c r="P28" i="1"/>
  <c r="P24" i="1"/>
  <c r="P20" i="1"/>
  <c r="P16" i="1"/>
  <c r="P12" i="1"/>
  <c r="P19" i="1"/>
  <c r="P31" i="1"/>
  <c r="P27" i="1"/>
  <c r="P15" i="1"/>
  <c r="P30" i="1"/>
  <c r="P26" i="1"/>
  <c r="P22" i="1"/>
  <c r="P18" i="1"/>
  <c r="P14" i="1"/>
  <c r="H27" i="1"/>
  <c r="H26" i="1"/>
  <c r="H25" i="1"/>
  <c r="H24" i="1"/>
  <c r="H23" i="1"/>
  <c r="H28" i="1"/>
  <c r="H12" i="1"/>
  <c r="H16" i="1"/>
  <c r="H31" i="1"/>
  <c r="I31" i="1" s="1"/>
  <c r="K31" i="1" s="1"/>
  <c r="H30" i="1"/>
  <c r="I30" i="1" s="1"/>
  <c r="K30" i="1" s="1"/>
  <c r="H29" i="1"/>
  <c r="I29" i="1" s="1"/>
  <c r="K29" i="1" s="1"/>
  <c r="H22" i="1"/>
  <c r="H21" i="1"/>
  <c r="I21" i="1" s="1"/>
  <c r="K21" i="1" s="1"/>
  <c r="H20" i="1"/>
  <c r="H19" i="1"/>
  <c r="I19" i="1" s="1"/>
  <c r="K19" i="1" s="1"/>
  <c r="H18" i="1"/>
  <c r="H17" i="1"/>
  <c r="H15" i="1"/>
  <c r="H14" i="1"/>
  <c r="I14" i="1" s="1"/>
  <c r="K14" i="1" s="1"/>
  <c r="H13" i="1"/>
  <c r="L27" i="1"/>
  <c r="N27" i="1" s="1"/>
  <c r="I22" i="1"/>
  <c r="K22" i="1" s="1"/>
  <c r="I20" i="1"/>
  <c r="K20" i="1" s="1"/>
  <c r="I18" i="1"/>
  <c r="K18" i="1" s="1"/>
  <c r="I16" i="1"/>
  <c r="K16" i="1" s="1"/>
  <c r="I17" i="1"/>
  <c r="K17" i="1" s="1"/>
  <c r="I15" i="1"/>
  <c r="K15" i="1" s="1"/>
  <c r="I12" i="1" l="1"/>
  <c r="K12" i="1" s="1"/>
  <c r="L13" i="1"/>
  <c r="N13" i="1" s="1"/>
  <c r="L15" i="1"/>
  <c r="L17" i="1"/>
  <c r="L19" i="1"/>
  <c r="L21" i="1"/>
  <c r="L24" i="1"/>
  <c r="N24" i="1" s="1"/>
  <c r="L29" i="1"/>
  <c r="L31" i="1"/>
  <c r="I23" i="1"/>
  <c r="K23" i="1" s="1"/>
  <c r="I25" i="1"/>
  <c r="K25" i="1" s="1"/>
  <c r="I28" i="1"/>
  <c r="K28" i="1" s="1"/>
  <c r="L26" i="1"/>
  <c r="N26" i="1" s="1"/>
  <c r="I27" i="1"/>
  <c r="K27" i="1" s="1"/>
  <c r="I13" i="1"/>
  <c r="K13" i="1" s="1"/>
  <c r="L14" i="1"/>
  <c r="L16" i="1"/>
  <c r="N16" i="1" s="1"/>
  <c r="L18" i="1"/>
  <c r="L20" i="1"/>
  <c r="L22" i="1"/>
  <c r="L23" i="1"/>
  <c r="N23" i="1" s="1"/>
  <c r="L28" i="1"/>
  <c r="N28" i="1" s="1"/>
  <c r="L30" i="1"/>
  <c r="I24" i="1"/>
  <c r="K24" i="1" s="1"/>
  <c r="I26" i="1"/>
  <c r="K26" i="1" s="1"/>
  <c r="L25" i="1"/>
  <c r="N25" i="1" s="1"/>
  <c r="Q16" i="1"/>
  <c r="U16" i="1" s="1"/>
  <c r="L12" i="1"/>
  <c r="N12" i="1" s="1"/>
  <c r="Q31" i="1" l="1"/>
  <c r="U31" i="1" s="1"/>
  <c r="N31" i="1"/>
  <c r="Q22" i="1"/>
  <c r="U22" i="1" s="1"/>
  <c r="N22" i="1"/>
  <c r="Q14" i="1"/>
  <c r="U14" i="1" s="1"/>
  <c r="N14" i="1"/>
  <c r="Q29" i="1"/>
  <c r="U29" i="1" s="1"/>
  <c r="N29" i="1"/>
  <c r="Q17" i="1"/>
  <c r="U17" i="1" s="1"/>
  <c r="N17" i="1"/>
  <c r="Q15" i="1"/>
  <c r="U15" i="1" s="1"/>
  <c r="N15" i="1"/>
  <c r="Q30" i="1"/>
  <c r="U30" i="1" s="1"/>
  <c r="N30" i="1"/>
  <c r="Q20" i="1"/>
  <c r="U20" i="1" s="1"/>
  <c r="N20" i="1"/>
  <c r="Q18" i="1"/>
  <c r="U18" i="1" s="1"/>
  <c r="N18" i="1"/>
  <c r="Q21" i="1"/>
  <c r="U21" i="1" s="1"/>
  <c r="N21" i="1"/>
  <c r="Q19" i="1"/>
  <c r="U19" i="1" s="1"/>
  <c r="N19" i="1"/>
  <c r="Q27" i="1"/>
  <c r="U27" i="1" s="1"/>
  <c r="Q28" i="1"/>
  <c r="U28" i="1" s="1"/>
  <c r="Q26" i="1"/>
  <c r="U26" i="1" s="1"/>
  <c r="Q24" i="1"/>
  <c r="U24" i="1" s="1"/>
  <c r="Q13" i="1"/>
  <c r="U13" i="1" s="1"/>
  <c r="Q23" i="1"/>
  <c r="U23" i="1" s="1"/>
  <c r="Q25" i="1"/>
  <c r="U25" i="1" s="1"/>
  <c r="Q12" i="1"/>
  <c r="U12" i="1" s="1"/>
  <c r="Q32" i="1" l="1"/>
</calcChain>
</file>

<file path=xl/sharedStrings.xml><?xml version="1.0" encoding="utf-8"?>
<sst xmlns="http://schemas.openxmlformats.org/spreadsheetml/2006/main" count="54" uniqueCount="52">
  <si>
    <t>ORGNR:</t>
  </si>
  <si>
    <t>EFTERNAMN</t>
  </si>
  <si>
    <t>FÖRNAMN</t>
  </si>
  <si>
    <t>PNR</t>
  </si>
  <si>
    <t>MEDARBETARE:</t>
  </si>
  <si>
    <t>Enligt centralt kollektivavtal gäller: huvudmannen/arbetsgivaren har rätt till minst 50% kostnadstäckning för betalning av premier till Prometheus under period motsvarande den som</t>
  </si>
  <si>
    <t>PREMIE  %</t>
  </si>
  <si>
    <t>Summa:</t>
  </si>
  <si>
    <t>Namn</t>
  </si>
  <si>
    <t>600120-0000</t>
  </si>
  <si>
    <t>PREMIE enligt basplanen i FORA:</t>
  </si>
  <si>
    <t>770101-0101</t>
  </si>
  <si>
    <t>per månad</t>
  </si>
  <si>
    <t xml:space="preserve">TOT PREMIE </t>
  </si>
  <si>
    <t>per ÅR</t>
  </si>
  <si>
    <t>Månads-lön</t>
  </si>
  <si>
    <t>FRÅNVARO - premeibefrielseförsäkring</t>
  </si>
  <si>
    <t>Motsvarande löneavdrag</t>
  </si>
  <si>
    <t>EXTRA PREMIE KR</t>
  </si>
  <si>
    <t>EXTRA PREMIE % *</t>
  </si>
  <si>
    <t>* OM NI HAR EN HÖGRE AVSÄTTNING ÄN 5% PÅ LÖNEDELAR UPP TILL 7,5 IBB ÖKAR NI %-SATSEN HÄR!</t>
  </si>
  <si>
    <t>VERKSAMHETENS NAMN:</t>
  </si>
  <si>
    <t>OBS!</t>
  </si>
  <si>
    <t>Detta är er interna info som INTE används för beräkningen!</t>
  </si>
  <si>
    <r>
      <t xml:space="preserve">Sjuk </t>
    </r>
    <r>
      <rPr>
        <b/>
        <sz val="11"/>
        <color rgb="FFFF0000"/>
        <rFont val="Calibri"/>
        <family val="2"/>
        <scheme val="minor"/>
      </rPr>
      <t>FRÅN DAG 15</t>
    </r>
    <r>
      <rPr>
        <b/>
        <sz val="11"/>
        <color rgb="FF3F3F76"/>
        <rFont val="Calibri"/>
        <family val="2"/>
        <scheme val="minor"/>
      </rPr>
      <t xml:space="preserve"> avdrag</t>
    </r>
  </si>
  <si>
    <t>Föräldra-ledig    avdrag</t>
  </si>
  <si>
    <t>* Försäkringen gäller för de dagar som Försäkringskassan betalar föräldrapenning i samband med barns födelse - men högst i 390 hela dagar per födsel. Två dagar med halv föräldrapenning räknas som en hel dag.</t>
  </si>
  <si>
    <r>
      <t xml:space="preserve">premiebefrielseförsäkringen i Avtalspension SAF-LO går in och betalar medarbetarens premier. </t>
    </r>
    <r>
      <rPr>
        <sz val="10"/>
        <color rgb="FFFF0000"/>
        <rFont val="Calibri"/>
        <family val="2"/>
        <scheme val="minor"/>
      </rPr>
      <t>Premiebefrielseförsäkringen går in under tid då AGS (Gruppsjukförsäkringen i FORA från dag 15)</t>
    </r>
  </si>
  <si>
    <r>
      <rPr>
        <sz val="10"/>
        <color rgb="FFFF0000"/>
        <rFont val="Calibri"/>
        <family val="2"/>
        <scheme val="minor"/>
      </rPr>
      <t>gäller, samt under max 13 månader vid föräldraledighet i samband med barns födelse*</t>
    </r>
    <r>
      <rPr>
        <sz val="10"/>
        <color theme="1"/>
        <rFont val="Calibri"/>
        <family val="2"/>
        <scheme val="minor"/>
      </rPr>
      <t>. Premien följer basplanen i FORA och omfattar således INTE någon extra-premie!</t>
    </r>
  </si>
  <si>
    <t>REST ATT BETALA</t>
  </si>
  <si>
    <t>AVSTÄMNING MOT ÅRETS INBETALADE PREMIER</t>
  </si>
  <si>
    <t>Namn EXEMPEL</t>
  </si>
  <si>
    <t>Ersätt allt med egna uppg</t>
  </si>
  <si>
    <t>Enligt KA</t>
  </si>
  <si>
    <t>OBS! Enligt MeF-avtalet kan vissa äldre medarbetare ha rätt till ytterligare 2 % eller 3 %, dvs här ska i stället läggas in 2,5 % eller 3,5 %</t>
  </si>
  <si>
    <t>Enligt detta avtal ska även extrapremierna betalas in under semesterlönegrundande frånvaro (sjukdom &amp; föräldraledighet)!</t>
  </si>
  <si>
    <t>Det betyder att under semesterlöngrundande frånvaro ska hela löneunderlaget som normalt hade betalats ut, ligga till grund för beräkningen av extrapremierna också!</t>
  </si>
  <si>
    <t>Du fyller då INTE i något under frånvaron = inget avdrag från bruttolönen under den perioden.</t>
  </si>
  <si>
    <t>OBS! om du kopierar rader för att få plats med fler namn - kolla att ALLA formlerna stämmer!</t>
  </si>
  <si>
    <t>PREMIE  KR lön &lt;7,5 ibb</t>
  </si>
  <si>
    <t>LÖN ÖVER &gt;7,5 ibb</t>
  </si>
  <si>
    <t>PREMIE  KR lön &gt; 7,5ibb</t>
  </si>
  <si>
    <t>INBETALDA PREMIER 2014</t>
  </si>
  <si>
    <t>Not</t>
  </si>
  <si>
    <t>Faktisk UTBETALD      LÖN/ÅR</t>
  </si>
  <si>
    <t xml:space="preserve">Fyll i den faktiska utbetalade årslönen i det ORANGA FÄLTET! </t>
  </si>
  <si>
    <t>LÄGG TILL LÖN FÖR EVENTUELL FRÅNVARO VID SJUKDOM/FÖRÄLDRALEDIGHET - så att underlaget för beräkningen blir rätt (kontakta Prometheus om du har frågor om detta)</t>
  </si>
  <si>
    <t xml:space="preserve">TOTAL LÖN/ÅR      </t>
  </si>
  <si>
    <t xml:space="preserve">LÖN UNDER      &lt; 7,5 ibb      </t>
  </si>
  <si>
    <r>
      <t xml:space="preserve">PREMEIBERÄKNING FÖR </t>
    </r>
    <r>
      <rPr>
        <b/>
        <sz val="14"/>
        <color rgb="FFFF0000"/>
        <rFont val="Calibri"/>
        <family val="2"/>
        <scheme val="minor"/>
      </rPr>
      <t>PROMETHEUS-VÄLJARE HELA 2016</t>
    </r>
  </si>
  <si>
    <t>Inkomstbasbelopp 2016:</t>
  </si>
  <si>
    <t>Fyll i beräkningen med era verkliga siffror, namn och pnr. Beräkningen ska endast innehålla uppgifter per kalenderår och denna gäller för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</si>
</sst>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kr&quot;;[Red]\-#,##0\ &quot;kr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0061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3F3F76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i/>
      <sz val="11"/>
      <color rgb="FF7F7F7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FFCC99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7">
    <xf numFmtId="0" fontId="0" fillId="0" borderId="0"/>
    <xf numFmtId="0" fontId="1" fillId="2" borderId="3" applyNumberFormat="0" applyFont="0" applyAlignment="0" applyProtection="0"/>
    <xf numFmtId="0" fontId="2" fillId="3" borderId="4" applyNumberFormat="0" applyAlignment="0" applyProtection="0"/>
    <xf numFmtId="0" fontId="3" fillId="4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5" borderId="4" applyNumberFormat="0" applyAlignment="0" applyProtection="0"/>
    <xf numFmtId="0" fontId="7" fillId="3" borderId="5" applyNumberFormat="0" applyAlignment="0" applyProtection="0"/>
  </cellStyleXfs>
  <cellXfs count="39">
    <xf numFmtId="0" fontId="0" fillId="0" borderId="0" xfId="0"/>
    <xf numFmtId="0" fontId="8" fillId="0" borderId="0" xfId="0" applyFont="1"/>
    <xf numFmtId="0" fontId="9" fillId="0" borderId="0" xfId="0" applyFont="1"/>
    <xf numFmtId="10" fontId="0" fillId="0" borderId="0" xfId="0" applyNumberFormat="1"/>
    <xf numFmtId="0" fontId="0" fillId="0" borderId="1" xfId="0" applyBorder="1"/>
    <xf numFmtId="0" fontId="10" fillId="0" borderId="2" xfId="0" applyFont="1" applyBorder="1"/>
    <xf numFmtId="0" fontId="0" fillId="0" borderId="1" xfId="0" applyBorder="1" applyAlignment="1">
      <alignment horizontal="center" wrapText="1"/>
    </xf>
    <xf numFmtId="0" fontId="6" fillId="0" borderId="0" xfId="0" applyFont="1"/>
    <xf numFmtId="0" fontId="0" fillId="0" borderId="0" xfId="0" applyBorder="1"/>
    <xf numFmtId="3" fontId="2" fillId="3" borderId="4" xfId="2" applyNumberFormat="1"/>
    <xf numFmtId="3" fontId="7" fillId="3" borderId="5" xfId="6" applyNumberFormat="1"/>
    <xf numFmtId="0" fontId="3" fillId="4" borderId="0" xfId="3"/>
    <xf numFmtId="3" fontId="1" fillId="2" borderId="3" xfId="1" applyNumberFormat="1" applyFont="1"/>
    <xf numFmtId="3" fontId="5" fillId="5" borderId="4" xfId="5" applyNumberFormat="1"/>
    <xf numFmtId="0" fontId="11" fillId="0" borderId="0" xfId="0" applyFont="1"/>
    <xf numFmtId="10" fontId="3" fillId="4" borderId="0" xfId="3" applyNumberFormat="1"/>
    <xf numFmtId="0" fontId="7" fillId="3" borderId="5" xfId="6" applyAlignment="1">
      <alignment horizontal="center" wrapText="1"/>
    </xf>
    <xf numFmtId="0" fontId="12" fillId="5" borderId="4" xfId="5" applyFont="1" applyAlignment="1">
      <alignment horizontal="center" wrapText="1"/>
    </xf>
    <xf numFmtId="0" fontId="1" fillId="2" borderId="3" xfId="1" applyFont="1" applyAlignment="1">
      <alignment horizontal="center" wrapText="1"/>
    </xf>
    <xf numFmtId="0" fontId="13" fillId="4" borderId="1" xfId="3" applyFont="1" applyBorder="1" applyAlignment="1">
      <alignment horizontal="center" wrapText="1"/>
    </xf>
    <xf numFmtId="3" fontId="12" fillId="5" borderId="4" xfId="5" applyNumberFormat="1" applyFont="1"/>
    <xf numFmtId="3" fontId="6" fillId="2" borderId="3" xfId="1" applyNumberFormat="1" applyFont="1"/>
    <xf numFmtId="0" fontId="13" fillId="4" borderId="0" xfId="3" applyFont="1"/>
    <xf numFmtId="0" fontId="0" fillId="0" borderId="0" xfId="0" applyAlignment="1">
      <alignment horizontal="center"/>
    </xf>
    <xf numFmtId="0" fontId="14" fillId="0" borderId="0" xfId="4" applyFont="1"/>
    <xf numFmtId="3" fontId="14" fillId="0" borderId="0" xfId="4" applyNumberFormat="1" applyFont="1"/>
    <xf numFmtId="6" fontId="14" fillId="0" borderId="0" xfId="4" applyNumberFormat="1" applyFont="1"/>
    <xf numFmtId="0" fontId="16" fillId="0" borderId="0" xfId="0" applyFont="1"/>
    <xf numFmtId="0" fontId="0" fillId="0" borderId="0" xfId="0" applyProtection="1">
      <protection locked="0"/>
    </xf>
    <xf numFmtId="3" fontId="1" fillId="2" borderId="3" xfId="1" applyNumberFormat="1" applyFont="1" applyProtection="1">
      <protection locked="0"/>
    </xf>
    <xf numFmtId="3" fontId="5" fillId="5" borderId="4" xfId="5" applyNumberFormat="1" applyProtection="1">
      <protection locked="0"/>
    </xf>
    <xf numFmtId="3" fontId="0" fillId="0" borderId="0" xfId="0" applyNumberFormat="1"/>
    <xf numFmtId="0" fontId="15" fillId="0" borderId="0" xfId="0" applyFont="1"/>
    <xf numFmtId="0" fontId="18" fillId="0" borderId="0" xfId="0" applyFont="1"/>
    <xf numFmtId="0" fontId="19" fillId="0" borderId="0" xfId="0" applyFont="1"/>
    <xf numFmtId="0" fontId="12" fillId="5" borderId="6" xfId="5" applyFont="1" applyBorder="1" applyAlignment="1">
      <alignment horizontal="center" wrapText="1"/>
    </xf>
    <xf numFmtId="0" fontId="12" fillId="5" borderId="7" xfId="5" applyFont="1" applyBorder="1" applyAlignment="1">
      <alignment horizontal="center" wrapText="1"/>
    </xf>
    <xf numFmtId="0" fontId="12" fillId="5" borderId="6" xfId="5" applyFont="1" applyBorder="1" applyAlignment="1">
      <alignment horizontal="center"/>
    </xf>
    <xf numFmtId="0" fontId="0" fillId="0" borderId="7" xfId="0" applyBorder="1" applyAlignment="1">
      <alignment horizontal="center"/>
    </xf>
  </cellXfs>
  <cellStyles count="7">
    <cellStyle name="Anteckning" xfId="1" builtinId="10"/>
    <cellStyle name="Beräkning" xfId="2" builtinId="22"/>
    <cellStyle name="Bra" xfId="3" builtinId="26"/>
    <cellStyle name="Förklarande text" xfId="4" builtinId="53"/>
    <cellStyle name="Indata" xfId="5" builtinId="20"/>
    <cellStyle name="Normal" xfId="0" builtinId="0"/>
    <cellStyle name="Utdata" xfId="6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tabSelected="1" zoomScale="93" zoomScaleNormal="93" workbookViewId="0">
      <selection activeCell="U33" sqref="U33"/>
    </sheetView>
  </sheetViews>
  <sheetFormatPr defaultRowHeight="15" x14ac:dyDescent="0.25"/>
  <cols>
    <col min="1" max="1" width="22.7109375" customWidth="1"/>
    <col min="2" max="2" width="16" customWidth="1"/>
    <col min="3" max="3" width="12.7109375" customWidth="1"/>
    <col min="4" max="4" width="8.85546875" customWidth="1"/>
    <col min="5" max="5" width="11.140625" customWidth="1"/>
    <col min="6" max="6" width="11.85546875" customWidth="1"/>
    <col min="7" max="7" width="12.28515625" customWidth="1"/>
    <col min="8" max="8" width="10.85546875" customWidth="1"/>
    <col min="9" max="9" width="10.140625" customWidth="1"/>
    <col min="10" max="10" width="8.28515625" customWidth="1"/>
    <col min="11" max="11" width="9.140625" customWidth="1"/>
    <col min="12" max="12" width="10.140625" customWidth="1"/>
    <col min="13" max="13" width="8.7109375" customWidth="1"/>
    <col min="14" max="14" width="7.7109375" customWidth="1"/>
    <col min="15" max="15" width="8.42578125" customWidth="1"/>
    <col min="16" max="16" width="8.5703125" customWidth="1"/>
    <col min="17" max="17" width="7.7109375" customWidth="1"/>
    <col min="18" max="18" width="4.42578125" customWidth="1"/>
    <col min="19" max="19" width="11.85546875" customWidth="1"/>
    <col min="20" max="20" width="4.28515625" customWidth="1"/>
  </cols>
  <sheetData>
    <row r="1" spans="1:21" ht="15.75" customHeight="1" x14ac:dyDescent="0.3">
      <c r="A1" s="34" t="s">
        <v>49</v>
      </c>
    </row>
    <row r="2" spans="1:21" ht="13.5" customHeight="1" x14ac:dyDescent="0.25">
      <c r="A2" s="1" t="s">
        <v>51</v>
      </c>
    </row>
    <row r="3" spans="1:21" ht="6" customHeight="1" x14ac:dyDescent="0.25">
      <c r="A3" s="1"/>
    </row>
    <row r="4" spans="1:21" s="2" customFormat="1" ht="10.5" customHeight="1" x14ac:dyDescent="0.2">
      <c r="A4" s="2" t="s">
        <v>5</v>
      </c>
    </row>
    <row r="5" spans="1:21" s="2" customFormat="1" ht="9.75" customHeight="1" x14ac:dyDescent="0.2">
      <c r="A5" s="2" t="s">
        <v>27</v>
      </c>
    </row>
    <row r="6" spans="1:21" s="2" customFormat="1" ht="10.5" customHeight="1" x14ac:dyDescent="0.2">
      <c r="A6" s="2" t="s">
        <v>28</v>
      </c>
    </row>
    <row r="7" spans="1:21" ht="7.5" customHeight="1" x14ac:dyDescent="0.25"/>
    <row r="8" spans="1:21" x14ac:dyDescent="0.25">
      <c r="A8" s="7" t="s">
        <v>21</v>
      </c>
      <c r="B8" s="7"/>
      <c r="E8" s="7" t="s">
        <v>0</v>
      </c>
      <c r="F8" s="7"/>
    </row>
    <row r="9" spans="1:21" ht="28.5" customHeight="1" x14ac:dyDescent="0.25">
      <c r="F9" s="35" t="s">
        <v>16</v>
      </c>
      <c r="G9" s="36"/>
      <c r="L9" s="8"/>
      <c r="O9" t="s">
        <v>33</v>
      </c>
      <c r="S9" s="32" t="s">
        <v>30</v>
      </c>
    </row>
    <row r="10" spans="1:21" ht="15" customHeight="1" x14ac:dyDescent="0.25">
      <c r="A10" t="s">
        <v>4</v>
      </c>
      <c r="D10" t="s">
        <v>43</v>
      </c>
      <c r="F10" s="37" t="s">
        <v>17</v>
      </c>
      <c r="G10" s="38"/>
      <c r="H10" t="s">
        <v>10</v>
      </c>
      <c r="L10" s="8"/>
      <c r="O10" s="23" t="s">
        <v>22</v>
      </c>
    </row>
    <row r="11" spans="1:21" ht="49.5" customHeight="1" x14ac:dyDescent="0.25">
      <c r="A11" s="4" t="s">
        <v>1</v>
      </c>
      <c r="B11" s="4" t="s">
        <v>2</v>
      </c>
      <c r="C11" s="4" t="s">
        <v>3</v>
      </c>
      <c r="D11" s="18" t="s">
        <v>15</v>
      </c>
      <c r="E11" s="17" t="s">
        <v>44</v>
      </c>
      <c r="F11" s="17" t="s">
        <v>25</v>
      </c>
      <c r="G11" s="17" t="s">
        <v>24</v>
      </c>
      <c r="H11" s="6" t="s">
        <v>47</v>
      </c>
      <c r="I11" s="6" t="s">
        <v>48</v>
      </c>
      <c r="J11" s="6" t="s">
        <v>6</v>
      </c>
      <c r="K11" s="6" t="s">
        <v>39</v>
      </c>
      <c r="L11" s="6" t="s">
        <v>40</v>
      </c>
      <c r="M11" s="6" t="s">
        <v>6</v>
      </c>
      <c r="N11" s="6" t="s">
        <v>41</v>
      </c>
      <c r="O11" s="19" t="s">
        <v>19</v>
      </c>
      <c r="P11" s="6" t="s">
        <v>18</v>
      </c>
      <c r="Q11" s="16" t="s">
        <v>13</v>
      </c>
      <c r="S11" s="6" t="s">
        <v>42</v>
      </c>
      <c r="U11" s="6" t="s">
        <v>29</v>
      </c>
    </row>
    <row r="12" spans="1:21" x14ac:dyDescent="0.25">
      <c r="A12" s="28" t="s">
        <v>31</v>
      </c>
      <c r="B12" s="28" t="s">
        <v>8</v>
      </c>
      <c r="C12" s="28" t="s">
        <v>9</v>
      </c>
      <c r="D12" s="29">
        <v>38000</v>
      </c>
      <c r="E12" s="30">
        <v>416000</v>
      </c>
      <c r="F12" s="30"/>
      <c r="G12" s="30">
        <v>40000</v>
      </c>
      <c r="H12" s="9">
        <f>E12+F12+G12</f>
        <v>456000</v>
      </c>
      <c r="I12" s="9">
        <f>IF(H12&gt;B35,(H12-(H12-B35)),H12)</f>
        <v>444750</v>
      </c>
      <c r="J12" s="3">
        <v>4.4999999999999998E-2</v>
      </c>
      <c r="K12" s="9">
        <f>ROUND(I12*J12,0)</f>
        <v>20014</v>
      </c>
      <c r="L12" s="9">
        <f>IF(H12&gt;B35,(H12-B35),0)</f>
        <v>11250</v>
      </c>
      <c r="M12" s="3">
        <v>0.3</v>
      </c>
      <c r="N12" s="9">
        <f>ROUND(L12*M12,0)</f>
        <v>3375</v>
      </c>
      <c r="O12" s="15">
        <v>5.0000000000000001E-3</v>
      </c>
      <c r="P12" s="9">
        <f>ROUND((IF(E12&gt;B35,(E12-(E12-B35)),E12))*O12,0)</f>
        <v>2080</v>
      </c>
      <c r="Q12" s="10">
        <f>K12+N12+P12</f>
        <v>25469</v>
      </c>
      <c r="S12">
        <v>0</v>
      </c>
      <c r="U12" s="31">
        <f>Q12-S12</f>
        <v>25469</v>
      </c>
    </row>
    <row r="13" spans="1:21" x14ac:dyDescent="0.25">
      <c r="A13" s="28" t="s">
        <v>32</v>
      </c>
      <c r="B13" s="28" t="s">
        <v>8</v>
      </c>
      <c r="C13" s="28" t="s">
        <v>11</v>
      </c>
      <c r="D13" s="29">
        <v>25000</v>
      </c>
      <c r="E13" s="30">
        <v>250000</v>
      </c>
      <c r="F13" s="30">
        <v>50000</v>
      </c>
      <c r="G13" s="30"/>
      <c r="H13" s="9">
        <f t="shared" ref="H13:H31" si="0">E13+F13+G13</f>
        <v>300000</v>
      </c>
      <c r="I13" s="9">
        <f>IF(H13&gt;B35,(H13-(H13-B35)),H13)</f>
        <v>300000</v>
      </c>
      <c r="J13" s="3">
        <v>4.4999999999999998E-2</v>
      </c>
      <c r="K13" s="9">
        <f t="shared" ref="K13:K31" si="1">ROUND(I13*J13,0)</f>
        <v>13500</v>
      </c>
      <c r="L13" s="9">
        <f>IF(H13&gt;B35,(H13-B35),0)</f>
        <v>0</v>
      </c>
      <c r="M13" s="3">
        <v>0.3</v>
      </c>
      <c r="N13" s="9">
        <f t="shared" ref="N13:N31" si="2">ROUND(L13*M13,0)</f>
        <v>0</v>
      </c>
      <c r="O13" s="15">
        <v>5.0000000000000001E-3</v>
      </c>
      <c r="P13" s="9">
        <f>ROUND((IF(E13&gt;B35,(E13-(E13-B35)),E13))*O13,0)</f>
        <v>1250</v>
      </c>
      <c r="Q13" s="10">
        <f t="shared" ref="Q13:Q31" si="3">K13+N13+P13</f>
        <v>14750</v>
      </c>
      <c r="U13" s="31">
        <f t="shared" ref="U13:U31" si="4">Q13-S13</f>
        <v>14750</v>
      </c>
    </row>
    <row r="14" spans="1:21" x14ac:dyDescent="0.25">
      <c r="A14" s="28"/>
      <c r="B14" s="28"/>
      <c r="C14" s="28"/>
      <c r="D14" s="29"/>
      <c r="E14" s="30"/>
      <c r="F14" s="30"/>
      <c r="G14" s="30"/>
      <c r="H14" s="9">
        <f t="shared" si="0"/>
        <v>0</v>
      </c>
      <c r="I14" s="9">
        <f>IF(H14&gt;B35,(H14-(H14-B35)),H14)</f>
        <v>0</v>
      </c>
      <c r="J14" s="3">
        <v>4.4999999999999998E-2</v>
      </c>
      <c r="K14" s="9">
        <f t="shared" si="1"/>
        <v>0</v>
      </c>
      <c r="L14" s="9">
        <f>IF(H14&gt;B35,(H14-B35),0)</f>
        <v>0</v>
      </c>
      <c r="M14" s="3">
        <v>0.3</v>
      </c>
      <c r="N14" s="9">
        <f t="shared" si="2"/>
        <v>0</v>
      </c>
      <c r="O14" s="15">
        <v>5.0000000000000001E-3</v>
      </c>
      <c r="P14" s="9">
        <f>ROUND((IF(E14&gt;B35,(E14-(E14-B35)),E14))*O14,0)</f>
        <v>0</v>
      </c>
      <c r="Q14" s="10">
        <f t="shared" si="3"/>
        <v>0</v>
      </c>
      <c r="U14" s="31">
        <f>Q14-S14</f>
        <v>0</v>
      </c>
    </row>
    <row r="15" spans="1:21" x14ac:dyDescent="0.25">
      <c r="A15" s="28"/>
      <c r="B15" s="28"/>
      <c r="C15" s="28"/>
      <c r="D15" s="29"/>
      <c r="E15" s="30"/>
      <c r="F15" s="30"/>
      <c r="G15" s="30"/>
      <c r="H15" s="9">
        <f t="shared" si="0"/>
        <v>0</v>
      </c>
      <c r="I15" s="9">
        <f>IF(H15&gt;B35,(H15-(H15-B35)),H15)</f>
        <v>0</v>
      </c>
      <c r="J15" s="3">
        <v>4.4999999999999998E-2</v>
      </c>
      <c r="K15" s="9">
        <f t="shared" si="1"/>
        <v>0</v>
      </c>
      <c r="L15" s="9">
        <f>IF(H15&gt;B35,(H15-B35),0)</f>
        <v>0</v>
      </c>
      <c r="M15" s="3">
        <v>0.3</v>
      </c>
      <c r="N15" s="9">
        <f t="shared" si="2"/>
        <v>0</v>
      </c>
      <c r="O15" s="15">
        <v>5.0000000000000001E-3</v>
      </c>
      <c r="P15" s="9">
        <f>ROUND((IF(E15&gt;B35,(E15-(E15-B35)),E15))*O15,0)</f>
        <v>0</v>
      </c>
      <c r="Q15" s="10">
        <f t="shared" si="3"/>
        <v>0</v>
      </c>
      <c r="U15" s="31">
        <f t="shared" si="4"/>
        <v>0</v>
      </c>
    </row>
    <row r="16" spans="1:21" x14ac:dyDescent="0.25">
      <c r="A16" s="28"/>
      <c r="B16" s="28"/>
      <c r="C16" s="28"/>
      <c r="D16" s="29"/>
      <c r="E16" s="30"/>
      <c r="F16" s="30"/>
      <c r="G16" s="30"/>
      <c r="H16" s="9">
        <f t="shared" si="0"/>
        <v>0</v>
      </c>
      <c r="I16" s="9">
        <f>IF(H16&gt;B35,(H16-(H16-B35)),H16)</f>
        <v>0</v>
      </c>
      <c r="J16" s="3">
        <v>4.4999999999999998E-2</v>
      </c>
      <c r="K16" s="9">
        <f t="shared" si="1"/>
        <v>0</v>
      </c>
      <c r="L16" s="9">
        <f>IF(H16&gt;B35,(H16-B35),0)</f>
        <v>0</v>
      </c>
      <c r="M16" s="3">
        <v>0.3</v>
      </c>
      <c r="N16" s="9">
        <f t="shared" si="2"/>
        <v>0</v>
      </c>
      <c r="O16" s="15">
        <v>5.0000000000000001E-3</v>
      </c>
      <c r="P16" s="9">
        <f>ROUND((IF(E16&gt;B35,(E16-(E16-B35)),E16))*O16,0)</f>
        <v>0</v>
      </c>
      <c r="Q16" s="10">
        <f>K16+N16+P16</f>
        <v>0</v>
      </c>
      <c r="U16" s="31">
        <f t="shared" si="4"/>
        <v>0</v>
      </c>
    </row>
    <row r="17" spans="1:21" x14ac:dyDescent="0.25">
      <c r="A17" s="28"/>
      <c r="B17" s="28"/>
      <c r="C17" s="28"/>
      <c r="D17" s="29"/>
      <c r="E17" s="30"/>
      <c r="F17" s="30"/>
      <c r="G17" s="30"/>
      <c r="H17" s="9">
        <f t="shared" si="0"/>
        <v>0</v>
      </c>
      <c r="I17" s="9">
        <f>IF(H17&gt;B35,(H17-(H17-B35)),H17)</f>
        <v>0</v>
      </c>
      <c r="J17" s="3">
        <v>4.4999999999999998E-2</v>
      </c>
      <c r="K17" s="9">
        <f t="shared" si="1"/>
        <v>0</v>
      </c>
      <c r="L17" s="9">
        <f>IF(H17&gt;B35,(H17-B35),0)</f>
        <v>0</v>
      </c>
      <c r="M17" s="3">
        <v>0.3</v>
      </c>
      <c r="N17" s="9">
        <f t="shared" si="2"/>
        <v>0</v>
      </c>
      <c r="O17" s="15">
        <v>5.0000000000000001E-3</v>
      </c>
      <c r="P17" s="9">
        <f>ROUND((IF(E17&gt;B35,(E17-(E17-B35)),E17))*O17,0)</f>
        <v>0</v>
      </c>
      <c r="Q17" s="10">
        <f t="shared" si="3"/>
        <v>0</v>
      </c>
      <c r="U17" s="31">
        <f t="shared" si="4"/>
        <v>0</v>
      </c>
    </row>
    <row r="18" spans="1:21" x14ac:dyDescent="0.25">
      <c r="A18" s="28"/>
      <c r="B18" s="28"/>
      <c r="C18" s="28"/>
      <c r="D18" s="29"/>
      <c r="E18" s="30"/>
      <c r="F18" s="30"/>
      <c r="G18" s="30"/>
      <c r="H18" s="9">
        <f t="shared" si="0"/>
        <v>0</v>
      </c>
      <c r="I18" s="9">
        <f>IF(H18&gt;B35,(H18-(H18-B35)),H18)</f>
        <v>0</v>
      </c>
      <c r="J18" s="3">
        <v>4.4999999999999998E-2</v>
      </c>
      <c r="K18" s="9">
        <f t="shared" si="1"/>
        <v>0</v>
      </c>
      <c r="L18" s="9">
        <f>IF(H18&gt;B35,(H18-B35),0)</f>
        <v>0</v>
      </c>
      <c r="M18" s="3">
        <v>0.3</v>
      </c>
      <c r="N18" s="9">
        <f t="shared" si="2"/>
        <v>0</v>
      </c>
      <c r="O18" s="15">
        <v>5.0000000000000001E-3</v>
      </c>
      <c r="P18" s="9">
        <f>ROUND((IF(E18&gt;B35,(E18-(E18-B35)),E18))*O18,0)</f>
        <v>0</v>
      </c>
      <c r="Q18" s="10">
        <f t="shared" si="3"/>
        <v>0</v>
      </c>
      <c r="U18" s="31">
        <f t="shared" si="4"/>
        <v>0</v>
      </c>
    </row>
    <row r="19" spans="1:21" x14ac:dyDescent="0.25">
      <c r="A19" s="28"/>
      <c r="B19" s="28"/>
      <c r="C19" s="28"/>
      <c r="D19" s="29"/>
      <c r="E19" s="30"/>
      <c r="F19" s="30"/>
      <c r="G19" s="30"/>
      <c r="H19" s="9">
        <f t="shared" si="0"/>
        <v>0</v>
      </c>
      <c r="I19" s="9">
        <f>IF(H19&gt;B35,(H19-(H19-B35)),H19)</f>
        <v>0</v>
      </c>
      <c r="J19" s="3">
        <v>4.4999999999999998E-2</v>
      </c>
      <c r="K19" s="9">
        <f t="shared" si="1"/>
        <v>0</v>
      </c>
      <c r="L19" s="9">
        <f>IF(H19&gt;B35,(H19-B35),0)</f>
        <v>0</v>
      </c>
      <c r="M19" s="3">
        <v>0.3</v>
      </c>
      <c r="N19" s="9">
        <f t="shared" si="2"/>
        <v>0</v>
      </c>
      <c r="O19" s="15">
        <v>5.0000000000000001E-3</v>
      </c>
      <c r="P19" s="9">
        <f>ROUND((IF(E19&gt;B35,(E19-(E19-B35)),E19))*O19,0)</f>
        <v>0</v>
      </c>
      <c r="Q19" s="10">
        <f t="shared" si="3"/>
        <v>0</v>
      </c>
      <c r="U19" s="31">
        <f t="shared" si="4"/>
        <v>0</v>
      </c>
    </row>
    <row r="20" spans="1:21" x14ac:dyDescent="0.25">
      <c r="A20" s="28"/>
      <c r="B20" s="28"/>
      <c r="C20" s="28"/>
      <c r="D20" s="29"/>
      <c r="E20" s="30"/>
      <c r="F20" s="30"/>
      <c r="G20" s="30"/>
      <c r="H20" s="9">
        <f t="shared" si="0"/>
        <v>0</v>
      </c>
      <c r="I20" s="9">
        <f>IF(H20&gt;B35,(H20-(H20-B35)),H20)</f>
        <v>0</v>
      </c>
      <c r="J20" s="3">
        <v>4.4999999999999998E-2</v>
      </c>
      <c r="K20" s="9">
        <f t="shared" si="1"/>
        <v>0</v>
      </c>
      <c r="L20" s="9">
        <f>IF(H20&gt;B35,(H20-B35),0)</f>
        <v>0</v>
      </c>
      <c r="M20" s="3">
        <v>0.3</v>
      </c>
      <c r="N20" s="9">
        <f t="shared" si="2"/>
        <v>0</v>
      </c>
      <c r="O20" s="15">
        <v>5.0000000000000001E-3</v>
      </c>
      <c r="P20" s="9">
        <f>ROUND((IF(E20&gt;B35,(E20-(E20-B35)),E20))*O20,0)</f>
        <v>0</v>
      </c>
      <c r="Q20" s="10">
        <f t="shared" si="3"/>
        <v>0</v>
      </c>
      <c r="U20" s="31">
        <f t="shared" si="4"/>
        <v>0</v>
      </c>
    </row>
    <row r="21" spans="1:21" x14ac:dyDescent="0.25">
      <c r="A21" s="28"/>
      <c r="B21" s="28"/>
      <c r="C21" s="28"/>
      <c r="D21" s="29"/>
      <c r="E21" s="30"/>
      <c r="F21" s="30"/>
      <c r="G21" s="30"/>
      <c r="H21" s="9">
        <f t="shared" si="0"/>
        <v>0</v>
      </c>
      <c r="I21" s="9">
        <f>IF(H21&gt;B35,(H21-(H21-B35)),H21)</f>
        <v>0</v>
      </c>
      <c r="J21" s="3">
        <v>4.4999999999999998E-2</v>
      </c>
      <c r="K21" s="9">
        <f t="shared" si="1"/>
        <v>0</v>
      </c>
      <c r="L21" s="9">
        <f>IF(H21&gt;B35,(H21-B35),0)</f>
        <v>0</v>
      </c>
      <c r="M21" s="3">
        <v>0.3</v>
      </c>
      <c r="N21" s="9">
        <f t="shared" si="2"/>
        <v>0</v>
      </c>
      <c r="O21" s="15">
        <v>5.0000000000000001E-3</v>
      </c>
      <c r="P21" s="9">
        <f>ROUND((IF(E21&gt;B35,(E21-(E21-B35)),E21))*O21,0)</f>
        <v>0</v>
      </c>
      <c r="Q21" s="10">
        <f t="shared" si="3"/>
        <v>0</v>
      </c>
      <c r="U21" s="31">
        <f t="shared" si="4"/>
        <v>0</v>
      </c>
    </row>
    <row r="22" spans="1:21" x14ac:dyDescent="0.25">
      <c r="A22" s="28"/>
      <c r="B22" s="28"/>
      <c r="C22" s="28"/>
      <c r="D22" s="29"/>
      <c r="E22" s="30"/>
      <c r="F22" s="30"/>
      <c r="G22" s="30"/>
      <c r="H22" s="9">
        <f t="shared" si="0"/>
        <v>0</v>
      </c>
      <c r="I22" s="9">
        <f>IF(H22&gt;B35,(H22-(H22-B35)),H22)</f>
        <v>0</v>
      </c>
      <c r="J22" s="3">
        <v>4.4999999999999998E-2</v>
      </c>
      <c r="K22" s="9">
        <f t="shared" si="1"/>
        <v>0</v>
      </c>
      <c r="L22" s="9">
        <f>IF(H22&gt;B35,(H22-B35),0)</f>
        <v>0</v>
      </c>
      <c r="M22" s="3">
        <v>0.3</v>
      </c>
      <c r="N22" s="9">
        <f t="shared" si="2"/>
        <v>0</v>
      </c>
      <c r="O22" s="15">
        <v>5.0000000000000001E-3</v>
      </c>
      <c r="P22" s="9">
        <f>ROUND((IF(E22&gt;B35,(E22-(E22-B35)),E22))*O22,0)</f>
        <v>0</v>
      </c>
      <c r="Q22" s="10">
        <f t="shared" si="3"/>
        <v>0</v>
      </c>
      <c r="U22" s="31">
        <f t="shared" si="4"/>
        <v>0</v>
      </c>
    </row>
    <row r="23" spans="1:21" x14ac:dyDescent="0.25">
      <c r="A23" s="28"/>
      <c r="B23" s="28"/>
      <c r="C23" s="28"/>
      <c r="D23" s="29"/>
      <c r="E23" s="30"/>
      <c r="F23" s="30"/>
      <c r="G23" s="30"/>
      <c r="H23" s="9">
        <f t="shared" ref="H23:H24" si="5">E23+F23+G23</f>
        <v>0</v>
      </c>
      <c r="I23" s="9">
        <f>IF(H23&gt;B35,(H23-(H23-B35)),H23)</f>
        <v>0</v>
      </c>
      <c r="J23" s="3">
        <v>4.4999999999999998E-2</v>
      </c>
      <c r="K23" s="9">
        <f t="shared" si="1"/>
        <v>0</v>
      </c>
      <c r="L23" s="9">
        <f>IF(H23&gt;B35,(H23-B35),0)</f>
        <v>0</v>
      </c>
      <c r="M23" s="3">
        <v>0.3</v>
      </c>
      <c r="N23" s="9">
        <f t="shared" si="2"/>
        <v>0</v>
      </c>
      <c r="O23" s="15">
        <v>5.0000000000000001E-3</v>
      </c>
      <c r="P23" s="9">
        <f>ROUND((IF(E23&gt;B35,(E23-(E23-B35)),E23))*O23,0)</f>
        <v>0</v>
      </c>
      <c r="Q23" s="10">
        <f t="shared" ref="Q23:Q24" si="6">K23+N23+P23</f>
        <v>0</v>
      </c>
      <c r="U23" s="31">
        <f t="shared" si="4"/>
        <v>0</v>
      </c>
    </row>
    <row r="24" spans="1:21" x14ac:dyDescent="0.25">
      <c r="A24" s="28"/>
      <c r="B24" s="28"/>
      <c r="C24" s="28"/>
      <c r="D24" s="29"/>
      <c r="E24" s="30"/>
      <c r="F24" s="30"/>
      <c r="G24" s="30"/>
      <c r="H24" s="9">
        <f t="shared" si="5"/>
        <v>0</v>
      </c>
      <c r="I24" s="9">
        <f>IF(H24&gt;B35,(H24-(H24-B35)),H24)</f>
        <v>0</v>
      </c>
      <c r="J24" s="3">
        <v>4.4999999999999998E-2</v>
      </c>
      <c r="K24" s="9">
        <f t="shared" si="1"/>
        <v>0</v>
      </c>
      <c r="L24" s="9">
        <f>IF(H24&gt;B35,(H24-B35),0)</f>
        <v>0</v>
      </c>
      <c r="M24" s="3">
        <v>0.3</v>
      </c>
      <c r="N24" s="9">
        <f t="shared" si="2"/>
        <v>0</v>
      </c>
      <c r="O24" s="15">
        <v>5.0000000000000001E-3</v>
      </c>
      <c r="P24" s="9">
        <f>ROUND((IF(E24&gt;B35,(E24-(E24-B35)),E24))*O24,0)</f>
        <v>0</v>
      </c>
      <c r="Q24" s="10">
        <f t="shared" si="6"/>
        <v>0</v>
      </c>
      <c r="U24" s="31">
        <f t="shared" si="4"/>
        <v>0</v>
      </c>
    </row>
    <row r="25" spans="1:21" x14ac:dyDescent="0.25">
      <c r="A25" s="28"/>
      <c r="B25" s="28"/>
      <c r="C25" s="28"/>
      <c r="D25" s="29"/>
      <c r="E25" s="30"/>
      <c r="F25" s="30"/>
      <c r="G25" s="30"/>
      <c r="H25" s="9">
        <f t="shared" ref="H25" si="7">E25+F25+G25</f>
        <v>0</v>
      </c>
      <c r="I25" s="9">
        <f>IF(H25&gt;B35,(H25-(H25-B35)),H25)</f>
        <v>0</v>
      </c>
      <c r="J25" s="3">
        <v>4.4999999999999998E-2</v>
      </c>
      <c r="K25" s="9">
        <f t="shared" si="1"/>
        <v>0</v>
      </c>
      <c r="L25" s="9">
        <f>IF(H25&gt;B35,(H25-B35),0)</f>
        <v>0</v>
      </c>
      <c r="M25" s="3">
        <v>0.3</v>
      </c>
      <c r="N25" s="9">
        <f t="shared" si="2"/>
        <v>0</v>
      </c>
      <c r="O25" s="15">
        <v>5.0000000000000001E-3</v>
      </c>
      <c r="P25" s="9">
        <f>ROUND((IF(E25&gt;B35,(E25-(E25-B35)),E25))*O25,0)</f>
        <v>0</v>
      </c>
      <c r="Q25" s="10">
        <f t="shared" ref="Q25" si="8">K25+N25+P25</f>
        <v>0</v>
      </c>
      <c r="U25" s="31">
        <f t="shared" si="4"/>
        <v>0</v>
      </c>
    </row>
    <row r="26" spans="1:21" x14ac:dyDescent="0.25">
      <c r="A26" s="28"/>
      <c r="B26" s="28"/>
      <c r="C26" s="28"/>
      <c r="D26" s="29"/>
      <c r="E26" s="30"/>
      <c r="F26" s="30"/>
      <c r="G26" s="30"/>
      <c r="H26" s="9">
        <f t="shared" ref="H26" si="9">E26+F26+G26</f>
        <v>0</v>
      </c>
      <c r="I26" s="9">
        <f>IF(H26&gt;B35,(H26-(H26-B35)),H26)</f>
        <v>0</v>
      </c>
      <c r="J26" s="3">
        <v>4.4999999999999998E-2</v>
      </c>
      <c r="K26" s="9">
        <f t="shared" si="1"/>
        <v>0</v>
      </c>
      <c r="L26" s="9">
        <f>IF(H26&gt;B35,(H26-B35),0)</f>
        <v>0</v>
      </c>
      <c r="M26" s="3">
        <v>0.3</v>
      </c>
      <c r="N26" s="9">
        <f t="shared" si="2"/>
        <v>0</v>
      </c>
      <c r="O26" s="15">
        <v>5.0000000000000001E-3</v>
      </c>
      <c r="P26" s="9">
        <f>ROUND((IF(E26&gt;B35,(E26-(E26-B35)),E26))*O26,0)</f>
        <v>0</v>
      </c>
      <c r="Q26" s="10">
        <f t="shared" ref="Q26" si="10">K26+N26+P26</f>
        <v>0</v>
      </c>
      <c r="U26" s="31">
        <f t="shared" si="4"/>
        <v>0</v>
      </c>
    </row>
    <row r="27" spans="1:21" x14ac:dyDescent="0.25">
      <c r="A27" s="28"/>
      <c r="B27" s="28"/>
      <c r="C27" s="28"/>
      <c r="D27" s="29"/>
      <c r="E27" s="30"/>
      <c r="F27" s="30"/>
      <c r="G27" s="30"/>
      <c r="H27" s="9">
        <f t="shared" ref="H27" si="11">E27+F27+G27</f>
        <v>0</v>
      </c>
      <c r="I27" s="9">
        <f>IF(H27&gt;B35,(H27-(H27-B35)),H27)</f>
        <v>0</v>
      </c>
      <c r="J27" s="3">
        <v>4.4999999999999998E-2</v>
      </c>
      <c r="K27" s="9">
        <f t="shared" si="1"/>
        <v>0</v>
      </c>
      <c r="L27" s="9">
        <f>IF(H27&gt;B35,(H27-B35),0)</f>
        <v>0</v>
      </c>
      <c r="M27" s="3">
        <v>0.3</v>
      </c>
      <c r="N27" s="9">
        <f t="shared" si="2"/>
        <v>0</v>
      </c>
      <c r="O27" s="15">
        <v>5.0000000000000001E-3</v>
      </c>
      <c r="P27" s="9">
        <f>ROUND((IF(E27&gt;B35,(E27-(E27-B35)),E27))*O27,0)</f>
        <v>0</v>
      </c>
      <c r="Q27" s="10">
        <f t="shared" ref="Q27" si="12">K27+N27+P27</f>
        <v>0</v>
      </c>
      <c r="U27" s="31">
        <f t="shared" si="4"/>
        <v>0</v>
      </c>
    </row>
    <row r="28" spans="1:21" x14ac:dyDescent="0.25">
      <c r="A28" s="28"/>
      <c r="B28" s="28"/>
      <c r="C28" s="28"/>
      <c r="D28" s="29"/>
      <c r="E28" s="30"/>
      <c r="F28" s="30"/>
      <c r="G28" s="30"/>
      <c r="H28" s="9">
        <f t="shared" ref="H28" si="13">E28+F28+G28</f>
        <v>0</v>
      </c>
      <c r="I28" s="9">
        <f>IF(H28&gt;B35,(H28-(H28-B35)),H28)</f>
        <v>0</v>
      </c>
      <c r="J28" s="3">
        <v>4.4999999999999998E-2</v>
      </c>
      <c r="K28" s="9">
        <f t="shared" si="1"/>
        <v>0</v>
      </c>
      <c r="L28" s="9">
        <f>IF(H28&gt;B35,(H28-B35),0)</f>
        <v>0</v>
      </c>
      <c r="M28" s="3">
        <v>0.3</v>
      </c>
      <c r="N28" s="9">
        <f t="shared" si="2"/>
        <v>0</v>
      </c>
      <c r="O28" s="15">
        <v>5.0000000000000001E-3</v>
      </c>
      <c r="P28" s="9">
        <f>ROUND((IF(E28&gt;B35,(E28-(E28-B35)),E28))*O28,0)</f>
        <v>0</v>
      </c>
      <c r="Q28" s="10">
        <f t="shared" ref="Q28" si="14">K28+N28+P28</f>
        <v>0</v>
      </c>
      <c r="U28" s="31">
        <f t="shared" si="4"/>
        <v>0</v>
      </c>
    </row>
    <row r="29" spans="1:21" x14ac:dyDescent="0.25">
      <c r="A29" s="28"/>
      <c r="B29" s="28"/>
      <c r="C29" s="28"/>
      <c r="D29" s="29"/>
      <c r="E29" s="30"/>
      <c r="F29" s="30"/>
      <c r="G29" s="30"/>
      <c r="H29" s="9">
        <f t="shared" si="0"/>
        <v>0</v>
      </c>
      <c r="I29" s="9">
        <f>IF(H29&gt;B35,(H29-(H29-B35)),H29)</f>
        <v>0</v>
      </c>
      <c r="J29" s="3">
        <v>4.4999999999999998E-2</v>
      </c>
      <c r="K29" s="9">
        <f t="shared" si="1"/>
        <v>0</v>
      </c>
      <c r="L29" s="9">
        <f>IF(H29&gt;B35,(H29-B35),0)</f>
        <v>0</v>
      </c>
      <c r="M29" s="3">
        <v>0.3</v>
      </c>
      <c r="N29" s="9">
        <f t="shared" si="2"/>
        <v>0</v>
      </c>
      <c r="O29" s="15">
        <v>5.0000000000000001E-3</v>
      </c>
      <c r="P29" s="9">
        <f>ROUND((IF(E29&gt;B35,(E29-(E29-B35)),E29))*O29,0)</f>
        <v>0</v>
      </c>
      <c r="Q29" s="10">
        <f t="shared" si="3"/>
        <v>0</v>
      </c>
      <c r="U29" s="31">
        <f t="shared" si="4"/>
        <v>0</v>
      </c>
    </row>
    <row r="30" spans="1:21" x14ac:dyDescent="0.25">
      <c r="A30" s="28"/>
      <c r="B30" s="28"/>
      <c r="C30" s="28"/>
      <c r="D30" s="29"/>
      <c r="E30" s="30"/>
      <c r="F30" s="30"/>
      <c r="G30" s="30"/>
      <c r="H30" s="9">
        <f t="shared" si="0"/>
        <v>0</v>
      </c>
      <c r="I30" s="9">
        <f>IF(H30&gt;B35,(H30-(H30-B35)),H30)</f>
        <v>0</v>
      </c>
      <c r="J30" s="3">
        <v>4.4999999999999998E-2</v>
      </c>
      <c r="K30" s="9">
        <f t="shared" si="1"/>
        <v>0</v>
      </c>
      <c r="L30" s="9">
        <f>IF(H30&gt;B35,(H30-B35),0)</f>
        <v>0</v>
      </c>
      <c r="M30" s="3">
        <v>0.3</v>
      </c>
      <c r="N30" s="9">
        <f t="shared" si="2"/>
        <v>0</v>
      </c>
      <c r="O30" s="15">
        <v>5.0000000000000001E-3</v>
      </c>
      <c r="P30" s="9">
        <f>ROUND((IF(E30&gt;B35,(E30-(E30-B35)),E30))*O30,0)</f>
        <v>0</v>
      </c>
      <c r="Q30" s="10">
        <f t="shared" si="3"/>
        <v>0</v>
      </c>
      <c r="U30" s="31">
        <f t="shared" si="4"/>
        <v>0</v>
      </c>
    </row>
    <row r="31" spans="1:21" x14ac:dyDescent="0.25">
      <c r="A31" s="28"/>
      <c r="B31" s="28"/>
      <c r="C31" s="28"/>
      <c r="D31" s="29"/>
      <c r="E31" s="30"/>
      <c r="F31" s="30"/>
      <c r="G31" s="30"/>
      <c r="H31" s="9">
        <f t="shared" si="0"/>
        <v>0</v>
      </c>
      <c r="I31" s="9">
        <f>IF(H31&gt;B35,(H31-(H31-B35)),H31)</f>
        <v>0</v>
      </c>
      <c r="J31" s="3">
        <v>4.4999999999999998E-2</v>
      </c>
      <c r="K31" s="9">
        <f t="shared" si="1"/>
        <v>0</v>
      </c>
      <c r="L31" s="9">
        <f>IF(H31&gt;B35,(H31-B35),0)</f>
        <v>0</v>
      </c>
      <c r="M31" s="3">
        <v>0.3</v>
      </c>
      <c r="N31" s="9">
        <f t="shared" si="2"/>
        <v>0</v>
      </c>
      <c r="O31" s="15">
        <v>5.0000000000000001E-3</v>
      </c>
      <c r="P31" s="9">
        <f>ROUND((IF(E31&gt;B35,(E31-(E31-B35)),E31))*O31,0)</f>
        <v>0</v>
      </c>
      <c r="Q31" s="10">
        <f t="shared" si="3"/>
        <v>0</v>
      </c>
      <c r="U31" s="31">
        <f t="shared" si="4"/>
        <v>0</v>
      </c>
    </row>
    <row r="32" spans="1:21" ht="15.75" x14ac:dyDescent="0.25">
      <c r="A32" s="5" t="s">
        <v>7</v>
      </c>
      <c r="B32" s="5"/>
      <c r="C32" s="5"/>
      <c r="D32" s="5"/>
      <c r="E32" s="5"/>
      <c r="F32" s="5"/>
      <c r="G32" s="5"/>
      <c r="H32" s="5"/>
      <c r="I32" s="5"/>
      <c r="J32" s="5"/>
      <c r="K32" s="5"/>
      <c r="M32" s="5"/>
      <c r="N32" s="5"/>
      <c r="O32" s="5"/>
      <c r="P32" s="5"/>
      <c r="Q32" s="10">
        <f>SUM(Q12:Q31)</f>
        <v>40219</v>
      </c>
      <c r="U32" s="31">
        <f>SUM(U12:U31)</f>
        <v>40219</v>
      </c>
    </row>
    <row r="33" spans="1:14" ht="13.5" customHeight="1" x14ac:dyDescent="0.25">
      <c r="J33" s="14"/>
    </row>
    <row r="34" spans="1:14" x14ac:dyDescent="0.25">
      <c r="A34" s="24" t="s">
        <v>50</v>
      </c>
      <c r="B34" s="25">
        <f>B35/12</f>
        <v>37062.5</v>
      </c>
      <c r="C34" s="24" t="s">
        <v>12</v>
      </c>
      <c r="G34" s="7" t="s">
        <v>38</v>
      </c>
    </row>
    <row r="35" spans="1:14" x14ac:dyDescent="0.25">
      <c r="A35" s="26">
        <v>59300</v>
      </c>
      <c r="B35" s="25">
        <f>A35*7.5</f>
        <v>444750</v>
      </c>
      <c r="C35" s="24" t="s">
        <v>14</v>
      </c>
      <c r="D35" s="7"/>
      <c r="E35" s="7"/>
      <c r="F35" s="7"/>
      <c r="G35" s="7"/>
    </row>
    <row r="36" spans="1:14" ht="6" customHeight="1" x14ac:dyDescent="0.25"/>
    <row r="37" spans="1:14" x14ac:dyDescent="0.25">
      <c r="A37" s="20" t="s">
        <v>45</v>
      </c>
      <c r="B37" s="20"/>
      <c r="C37" s="20"/>
      <c r="D37" s="20"/>
    </row>
    <row r="38" spans="1:14" x14ac:dyDescent="0.25">
      <c r="A38" s="20" t="s">
        <v>46</v>
      </c>
      <c r="B38" s="13"/>
      <c r="C38" s="13"/>
      <c r="D38" s="13"/>
      <c r="E38" s="13"/>
      <c r="F38" s="13"/>
      <c r="G38" s="13"/>
      <c r="H38" s="13"/>
      <c r="I38" s="20"/>
      <c r="J38" s="20"/>
      <c r="K38" s="20"/>
      <c r="L38" s="20"/>
      <c r="M38" s="20"/>
      <c r="N38" s="20"/>
    </row>
    <row r="39" spans="1:14" ht="6" customHeight="1" x14ac:dyDescent="0.25"/>
    <row r="40" spans="1:14" x14ac:dyDescent="0.25">
      <c r="A40" s="21" t="s">
        <v>23</v>
      </c>
      <c r="B40" s="12"/>
      <c r="C40" s="12"/>
      <c r="D40" s="12"/>
    </row>
    <row r="41" spans="1:14" ht="5.25" customHeight="1" x14ac:dyDescent="0.25"/>
    <row r="42" spans="1:14" x14ac:dyDescent="0.25">
      <c r="A42" s="22" t="s">
        <v>20</v>
      </c>
      <c r="B42" s="11"/>
      <c r="C42" s="11"/>
      <c r="D42" s="11"/>
      <c r="E42" s="11"/>
      <c r="F42" s="11"/>
      <c r="G42" s="11"/>
    </row>
    <row r="44" spans="1:14" x14ac:dyDescent="0.25">
      <c r="A44" s="32" t="s">
        <v>34</v>
      </c>
    </row>
    <row r="45" spans="1:14" x14ac:dyDescent="0.25">
      <c r="A45" s="32" t="s">
        <v>35</v>
      </c>
    </row>
    <row r="46" spans="1:14" x14ac:dyDescent="0.25">
      <c r="A46" s="33" t="s">
        <v>36</v>
      </c>
    </row>
    <row r="47" spans="1:14" x14ac:dyDescent="0.25">
      <c r="A47" s="33" t="s">
        <v>37</v>
      </c>
    </row>
    <row r="49" spans="1:1" x14ac:dyDescent="0.25">
      <c r="A49" s="27" t="s">
        <v>26</v>
      </c>
    </row>
  </sheetData>
  <mergeCells count="2">
    <mergeCell ref="F9:G9"/>
    <mergeCell ref="F10:G10"/>
  </mergeCells>
  <pageMargins left="0.24" right="0.17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Rehnborg</dc:creator>
  <cp:lastModifiedBy>Maria Rehnborg</cp:lastModifiedBy>
  <cp:lastPrinted>2010-05-31T13:30:20Z</cp:lastPrinted>
  <dcterms:created xsi:type="dcterms:W3CDTF">2010-05-31T12:51:50Z</dcterms:created>
  <dcterms:modified xsi:type="dcterms:W3CDTF">2017-02-07T08:03:21Z</dcterms:modified>
</cp:coreProperties>
</file>